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0" windowWidth="16100" windowHeight="9660"/>
  </bookViews>
  <sheets>
    <sheet name="Indicateurs Financiers" sheetId="1" r:id="rId1"/>
  </sheets>
  <calcPr calcId="145621"/>
</workbook>
</file>

<file path=xl/calcChain.xml><?xml version="1.0" encoding="utf-8"?>
<calcChain xmlns="http://schemas.openxmlformats.org/spreadsheetml/2006/main">
  <c r="H16" i="1" l="1"/>
  <c r="I16" i="1"/>
  <c r="J16" i="1"/>
  <c r="O15" i="1"/>
  <c r="G16" i="1"/>
  <c r="O3" i="1"/>
  <c r="O4" i="1"/>
  <c r="O5" i="1"/>
  <c r="O6" i="1"/>
  <c r="O7" i="1"/>
  <c r="O8" i="1"/>
  <c r="O9" i="1"/>
  <c r="O10" i="1"/>
  <c r="O11" i="1"/>
  <c r="O12" i="1"/>
  <c r="O13" i="1"/>
  <c r="O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2" i="1"/>
  <c r="I2" i="1"/>
  <c r="G13" i="1"/>
  <c r="G12" i="1"/>
  <c r="G11" i="1"/>
  <c r="G10" i="1"/>
  <c r="G9" i="1"/>
  <c r="G8" i="1"/>
  <c r="G7" i="1"/>
  <c r="G6" i="1"/>
  <c r="G5" i="1"/>
  <c r="G14" i="1"/>
  <c r="G15" i="1"/>
  <c r="G4" i="1"/>
  <c r="G3" i="1"/>
  <c r="G2" i="1"/>
</calcChain>
</file>

<file path=xl/sharedStrings.xml><?xml version="1.0" encoding="utf-8"?>
<sst xmlns="http://schemas.openxmlformats.org/spreadsheetml/2006/main" count="41" uniqueCount="35">
  <si>
    <t>2023</t>
  </si>
  <si>
    <t>2022</t>
  </si>
  <si>
    <t>2021</t>
  </si>
  <si>
    <t>2020</t>
  </si>
  <si>
    <t>Résultat net (€)</t>
  </si>
  <si>
    <t>BFR (€)</t>
  </si>
  <si>
    <t>BFR exploitation (€)</t>
  </si>
  <si>
    <t>BFR hors exploitation (€)</t>
  </si>
  <si>
    <t>Fonds de roulement net global (€)</t>
  </si>
  <si>
    <t>Couverture du BFR</t>
  </si>
  <si>
    <t>Trésorerie (€)</t>
  </si>
  <si>
    <t>Dettes financières (€)</t>
  </si>
  <si>
    <t>Ratio d'endettement (Gearing)</t>
  </si>
  <si>
    <t>Autonomie financière (%)</t>
  </si>
  <si>
    <t>État des dettes à 1 an au plus (€)</t>
  </si>
  <si>
    <t>Liquidité générale</t>
  </si>
  <si>
    <t>Couverture des dettes</t>
  </si>
  <si>
    <t>Fonds propres (€)</t>
  </si>
  <si>
    <t>KEEP TRACE</t>
  </si>
  <si>
    <t>Année N-1</t>
  </si>
  <si>
    <t>Le chiffre d’affaires</t>
  </si>
  <si>
    <t>Le bénéfice net annuel</t>
  </si>
  <si>
    <t>Le total des actifs</t>
  </si>
  <si>
    <t>Marge d’exploitation</t>
  </si>
  <si>
    <t>Marge nette</t>
  </si>
  <si>
    <t>La dette nette</t>
  </si>
  <si>
    <t>Le ratio d’endettement</t>
  </si>
  <si>
    <t>Le ratio de liquidité générale</t>
  </si>
  <si>
    <t>Taux de couverture du service de la dette</t>
  </si>
  <si>
    <t>Excédent brut d’exploitation</t>
  </si>
  <si>
    <t>Rendement des capitaux propres</t>
  </si>
  <si>
    <t>Ratio des immobilisations incorporelles</t>
  </si>
  <si>
    <t>PAPPERS</t>
  </si>
  <si>
    <t>FICHE D'INFORMATION</t>
  </si>
  <si>
    <t>Note 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</si>
</sst>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Down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2" borderId="0" xfId="0" applyFont="1" applyFill="1" applyBorder="1" applyAlignment="1">
      <alignment horizontal="center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G16" sqref="G16"/>
    </sheetView>
  </sheetViews>
  <sheetFormatPr baseColWidth="10" defaultColWidth="8.7265625" defaultRowHeight="14.5" x14ac:dyDescent="0.35"/>
  <cols>
    <col min="1" max="1" width="29.1796875" bestFit="1" customWidth="1"/>
    <col min="6" max="6" width="2.6328125" customWidth="1"/>
    <col min="7" max="10" width="11.7265625" bestFit="1" customWidth="1"/>
    <col min="11" max="11" width="5.6328125" customWidth="1"/>
    <col min="12" max="12" width="35.36328125" bestFit="1" customWidth="1"/>
    <col min="13" max="13" width="9.54296875" bestFit="1" customWidth="1"/>
    <col min="14" max="14" width="2.6328125" customWidth="1"/>
    <col min="15" max="15" width="11.7265625" bestFit="1" customWidth="1"/>
  </cols>
  <sheetData>
    <row r="1" spans="1:15" x14ac:dyDescent="0.35">
      <c r="A1" s="1" t="s">
        <v>32</v>
      </c>
      <c r="B1" s="1" t="s">
        <v>0</v>
      </c>
      <c r="C1" s="1" t="s">
        <v>1</v>
      </c>
      <c r="D1" s="1" t="s">
        <v>2</v>
      </c>
      <c r="E1" s="1" t="s">
        <v>3</v>
      </c>
      <c r="F1" s="2"/>
      <c r="G1" s="1" t="s">
        <v>0</v>
      </c>
      <c r="H1" s="1" t="s">
        <v>1</v>
      </c>
      <c r="I1" s="1" t="s">
        <v>2</v>
      </c>
      <c r="J1" s="1" t="s">
        <v>3</v>
      </c>
      <c r="K1" s="7"/>
      <c r="L1" s="4" t="s">
        <v>33</v>
      </c>
      <c r="M1" s="2"/>
      <c r="N1" s="2"/>
      <c r="O1" s="2"/>
    </row>
    <row r="2" spans="1:15" x14ac:dyDescent="0.35">
      <c r="A2" s="2" t="s">
        <v>4</v>
      </c>
      <c r="B2" s="2">
        <v>223000</v>
      </c>
      <c r="C2" s="2">
        <v>107000</v>
      </c>
      <c r="D2" s="2">
        <v>83400</v>
      </c>
      <c r="E2" s="2">
        <v>16500</v>
      </c>
      <c r="F2" s="2"/>
      <c r="G2" s="2" t="str">
        <f>IF(B2&gt;200000, "Très bon", IF(B2&gt;150000, "Bon", IF(B2&gt;100000, "Moyen+", IF(B2&gt;50000, "Moyen-", IF(B2&gt;=0, "Mauvais", "Très mauvais")))))</f>
        <v>Très bon</v>
      </c>
      <c r="H2" s="2" t="str">
        <f t="shared" ref="H2:J2" si="0">IF(C2&gt;200000, "Très bon", IF(C2&gt;150000, "Bon", IF(C2&gt;100000, "Moyen+", IF(C2&gt;50000, "Moyen-", IF(C2&gt;=0, "Mauvais", "Très mauvais")))))</f>
        <v>Moyen+</v>
      </c>
      <c r="I2" s="2" t="str">
        <f t="shared" si="0"/>
        <v>Moyen-</v>
      </c>
      <c r="J2" s="2" t="str">
        <f t="shared" si="0"/>
        <v>Mauvais</v>
      </c>
      <c r="K2" s="8"/>
      <c r="L2" s="2" t="s">
        <v>18</v>
      </c>
      <c r="M2" s="5" t="s">
        <v>19</v>
      </c>
      <c r="N2" s="2"/>
      <c r="O2" s="5" t="s">
        <v>19</v>
      </c>
    </row>
    <row r="3" spans="1:15" x14ac:dyDescent="0.35">
      <c r="A3" s="2" t="s">
        <v>5</v>
      </c>
      <c r="B3" s="2">
        <v>460000</v>
      </c>
      <c r="C3" s="2">
        <v>415000</v>
      </c>
      <c r="D3" s="2">
        <v>42400</v>
      </c>
      <c r="E3" s="2">
        <v>95800</v>
      </c>
      <c r="F3" s="2"/>
      <c r="G3" s="2" t="str">
        <f>IF(B3&lt;50000, "Très bon", IF(B3&lt;100000, "Bon", IF(B3&lt;200000, "Moyen+", IF(B3&lt;300000, "Moyen-", IF(B3&lt;400000, "Mauvais", "Très mauvais")))))</f>
        <v>Très mauvais</v>
      </c>
      <c r="H3" s="2" t="str">
        <f t="shared" ref="H3:J3" si="1">IF(C3&lt;50000, "Très bon", IF(C3&lt;100000, "Bon", IF(C3&lt;200000, "Moyen+", IF(C3&lt;300000, "Moyen-", IF(C3&lt;400000, "Mauvais", "Très mauvais")))))</f>
        <v>Très mauvais</v>
      </c>
      <c r="I3" s="2" t="str">
        <f t="shared" si="1"/>
        <v>Très bon</v>
      </c>
      <c r="J3" s="2" t="str">
        <f t="shared" si="1"/>
        <v>Bon</v>
      </c>
      <c r="K3" s="8"/>
      <c r="L3" s="2" t="s">
        <v>20</v>
      </c>
      <c r="M3" s="2">
        <v>1954823</v>
      </c>
      <c r="N3" s="2"/>
      <c r="O3" s="2" t="str">
        <f>IF(M3 &gt; 700000, "Très bon",IF(M3 &gt; 600000, "Bon",IF(M3 &gt; 500000, "Moyen+",IF(M3 &gt; 400000, "Moyen-",IF(M3 &gt; 300000, "Mauvais","Très mauvais")))))</f>
        <v>Très bon</v>
      </c>
    </row>
    <row r="4" spans="1:15" x14ac:dyDescent="0.35">
      <c r="A4" s="2" t="s">
        <v>6</v>
      </c>
      <c r="B4" s="2">
        <v>254000</v>
      </c>
      <c r="C4" s="2">
        <v>229000</v>
      </c>
      <c r="D4" s="2">
        <v>252000</v>
      </c>
      <c r="E4" s="2">
        <v>116000</v>
      </c>
      <c r="F4" s="2"/>
      <c r="G4" s="2" t="str">
        <f>IF(B4&lt;50000, "Très bon", IF(B4&lt;100000, "Bon", IF(B4&lt;150000, "Moyen+", IF(B4&lt;200000, "Moyen-", IF(B4&lt;250000, "Mauvais", "Très mauvais")))))</f>
        <v>Très mauvais</v>
      </c>
      <c r="H4" s="2" t="str">
        <f t="shared" ref="H4:J4" si="2">IF(C4&lt;50000, "Très bon", IF(C4&lt;100000, "Bon", IF(C4&lt;150000, "Moyen+", IF(C4&lt;200000, "Moyen-", IF(C4&lt;250000, "Mauvais", "Très mauvais")))))</f>
        <v>Mauvais</v>
      </c>
      <c r="I4" s="2" t="str">
        <f t="shared" si="2"/>
        <v>Très mauvais</v>
      </c>
      <c r="J4" s="2" t="str">
        <f t="shared" si="2"/>
        <v>Moyen+</v>
      </c>
      <c r="K4" s="8"/>
      <c r="L4" s="2" t="s">
        <v>21</v>
      </c>
      <c r="M4" s="2">
        <v>257009</v>
      </c>
      <c r="N4" s="2"/>
      <c r="O4" s="2" t="str">
        <f>IF(M4 &gt; 50000, "Très bon",IF(M4 &gt; 40000, "Bon",IF(M4 &gt; 30000, "Moyen+",IF(M4 &gt; 20000, "Moyen-",IF(M4 &gt; 10000, "Mauvais","Très mauvais")))))</f>
        <v>Très bon</v>
      </c>
    </row>
    <row r="5" spans="1:15" x14ac:dyDescent="0.35">
      <c r="A5" s="2" t="s">
        <v>7</v>
      </c>
      <c r="B5" s="2">
        <v>206000</v>
      </c>
      <c r="C5" s="2">
        <v>186000</v>
      </c>
      <c r="D5" s="2">
        <v>-210000</v>
      </c>
      <c r="E5" s="2">
        <v>-19800</v>
      </c>
      <c r="F5" s="2"/>
      <c r="G5" s="2" t="str">
        <f>IF(B5&lt;-100000, "Très bon", IF(B5&lt;0, "Bon", IF(B5&lt;50000, "Moyen+", IF(B5&lt;100000, "Moyen-", IF(B5&lt;150000, "Mauvais", "Très mauvais")))))</f>
        <v>Très mauvais</v>
      </c>
      <c r="H5" s="2" t="str">
        <f t="shared" ref="H5:J5" si="3">IF(C5&lt;-100000, "Très bon", IF(C5&lt;0, "Bon", IF(C5&lt;50000, "Moyen+", IF(C5&lt;100000, "Moyen-", IF(C5&lt;150000, "Mauvais", "Très mauvais")))))</f>
        <v>Très mauvais</v>
      </c>
      <c r="I5" s="2" t="str">
        <f t="shared" si="3"/>
        <v>Très bon</v>
      </c>
      <c r="J5" s="2" t="str">
        <f t="shared" si="3"/>
        <v>Bon</v>
      </c>
      <c r="K5" s="8"/>
      <c r="L5" s="2" t="s">
        <v>22</v>
      </c>
      <c r="M5" s="2">
        <v>2215132</v>
      </c>
      <c r="N5" s="2"/>
      <c r="O5" s="2" t="str">
        <f>IF(M5 &gt; 500000, "Très bon",IF(M5 &gt; 400000, "Bon",IF(M5 &gt; 300000, "Moyen+",IF(M5 &gt; 200000, "Moyen-",IF(M5 &gt; 100000, "Mauvais","Très mauvais")))))</f>
        <v>Très bon</v>
      </c>
    </row>
    <row r="6" spans="1:15" x14ac:dyDescent="0.35">
      <c r="A6" s="2" t="s">
        <v>8</v>
      </c>
      <c r="B6" s="2">
        <v>460000</v>
      </c>
      <c r="C6" s="2">
        <v>429000</v>
      </c>
      <c r="D6" s="2">
        <v>59900</v>
      </c>
      <c r="E6" s="2">
        <v>97300</v>
      </c>
      <c r="F6" s="2"/>
      <c r="G6" s="2" t="str">
        <f>IF(B6&gt;400000, "Très bon", IF(B6&gt;300000, "Bon", IF(B6&gt;200000, "Moyen+", IF(B6&gt;100000, "Moyen-", IF(B6&gt;0, "Mauvais", "Très mauvais")))))</f>
        <v>Très bon</v>
      </c>
      <c r="H6" s="2" t="str">
        <f t="shared" ref="H6:J6" si="4">IF(C6&gt;400000, "Très bon", IF(C6&gt;300000, "Bon", IF(C6&gt;200000, "Moyen+", IF(C6&gt;100000, "Moyen-", IF(C6&gt;0, "Mauvais", "Très mauvais")))))</f>
        <v>Très bon</v>
      </c>
      <c r="I6" s="2" t="str">
        <f t="shared" si="4"/>
        <v>Mauvais</v>
      </c>
      <c r="J6" s="2" t="str">
        <f t="shared" si="4"/>
        <v>Mauvais</v>
      </c>
      <c r="K6" s="8"/>
      <c r="L6" s="2" t="s">
        <v>23</v>
      </c>
      <c r="M6" s="2">
        <v>14.74</v>
      </c>
      <c r="N6" s="2"/>
      <c r="O6" s="2" t="str">
        <f>IF(M6 &gt; 10, "Très bon",IF(M6 &gt;= 8, "Bon",IF(M6 &gt;= 6, "Moyen+",IF(M6 &gt;= 4, "Moyen-",IF(M6 &gt;= 2, "Mauvais","Très mauvais")))))</f>
        <v>Très bon</v>
      </c>
    </row>
    <row r="7" spans="1:15" x14ac:dyDescent="0.35">
      <c r="A7" s="2" t="s">
        <v>9</v>
      </c>
      <c r="B7" s="2">
        <v>1</v>
      </c>
      <c r="C7" s="2">
        <v>1</v>
      </c>
      <c r="D7" s="2">
        <v>1.4</v>
      </c>
      <c r="E7" s="2">
        <v>1</v>
      </c>
      <c r="F7" s="2"/>
      <c r="G7" s="2" t="str">
        <f>IF(B7&gt;2, "Très bon", IF(B7&gt;1.5, "Bon", IF(B7&gt;1.2, "Moyen+", IF(B7&gt;1, "Moyen-", IF(B7&gt;0.8, "Mauvais", "Très mauvais")))))</f>
        <v>Mauvais</v>
      </c>
      <c r="H7" s="2" t="str">
        <f t="shared" ref="H7:J7" si="5">IF(C7&gt;2, "Très bon", IF(C7&gt;1.5, "Bon", IF(C7&gt;1.2, "Moyen+", IF(C7&gt;1, "Moyen-", IF(C7&gt;0.8, "Mauvais", "Très mauvais")))))</f>
        <v>Mauvais</v>
      </c>
      <c r="I7" s="2" t="str">
        <f t="shared" si="5"/>
        <v>Moyen+</v>
      </c>
      <c r="J7" s="2" t="str">
        <f t="shared" si="5"/>
        <v>Mauvais</v>
      </c>
      <c r="K7" s="8"/>
      <c r="L7" s="2" t="s">
        <v>24</v>
      </c>
      <c r="M7" s="2">
        <v>13.15</v>
      </c>
      <c r="N7" s="2"/>
      <c r="O7" s="2" t="str">
        <f>IF(M7 &gt; 8, "Très bon",IF(M7 &gt;= 6, "Bon",IF(M7 &gt;= 4, "Moyen+",IF(M7 &gt;= 2, "Moyen-",IF(M7 &gt;= 1, "Mauvais","Très mauvais")))))</f>
        <v>Très bon</v>
      </c>
    </row>
    <row r="8" spans="1:15" x14ac:dyDescent="0.35">
      <c r="A8" s="2" t="s">
        <v>10</v>
      </c>
      <c r="B8" s="2">
        <v>36</v>
      </c>
      <c r="C8" s="2">
        <v>14300</v>
      </c>
      <c r="D8" s="2">
        <v>17500</v>
      </c>
      <c r="E8" s="2">
        <v>1510</v>
      </c>
      <c r="F8" s="2"/>
      <c r="G8" s="2" t="str">
        <f>IF(B8&gt;100000, "Très bon", IF(B8&gt;50000, "Bon", IF(B8&gt;25000, "Moyen+", IF(B8&gt;10000, "Moyen-", IF(B8&gt;1000, "Mauvais", "Très mauvais")))))</f>
        <v>Très mauvais</v>
      </c>
      <c r="H8" s="2" t="str">
        <f t="shared" ref="H8:J8" si="6">IF(C8&gt;100000, "Très bon", IF(C8&gt;50000, "Bon", IF(C8&gt;25000, "Moyen+", IF(C8&gt;10000, "Moyen-", IF(C8&gt;1000, "Mauvais", "Très mauvais")))))</f>
        <v>Moyen-</v>
      </c>
      <c r="I8" s="2" t="str">
        <f t="shared" si="6"/>
        <v>Moyen-</v>
      </c>
      <c r="J8" s="2" t="str">
        <f t="shared" si="6"/>
        <v>Mauvais</v>
      </c>
      <c r="K8" s="8"/>
      <c r="L8" s="2" t="s">
        <v>25</v>
      </c>
      <c r="M8" s="2">
        <v>424665</v>
      </c>
      <c r="N8" s="2"/>
      <c r="O8" s="2" t="str">
        <f>IF(M8 &lt; 20000, "Très bon",IF(M8 &lt;= 40000, "Bon",IF(M8 &lt;= 60000, "Moyen+",IF(M8 &lt;= 80000, "Moyen-",IF(M8 &lt;= 100000, "Mauvais","Très mauvais")))))</f>
        <v>Très mauvais</v>
      </c>
    </row>
    <row r="9" spans="1:15" x14ac:dyDescent="0.35">
      <c r="A9" s="2" t="s">
        <v>11</v>
      </c>
      <c r="B9" s="2">
        <v>380000</v>
      </c>
      <c r="C9" s="2">
        <v>445000</v>
      </c>
      <c r="D9" s="2">
        <v>116000</v>
      </c>
      <c r="E9" s="2">
        <v>178000</v>
      </c>
      <c r="F9" s="2"/>
      <c r="G9" s="2" t="str">
        <f>IF(B9&lt;100000, "Très bon", IF(B9&lt;200000, "Bon", IF(B9&lt;300000, "Moyen+", IF(B9&lt;400000, "Moyen-", IF(B9&lt;500000, "Mauvais", "Très mauvais")))))</f>
        <v>Moyen-</v>
      </c>
      <c r="H9" s="2" t="str">
        <f t="shared" ref="H9:J9" si="7">IF(C9&lt;100000, "Très bon", IF(C9&lt;200000, "Bon", IF(C9&lt;300000, "Moyen+", IF(C9&lt;400000, "Moyen-", IF(C9&lt;500000, "Mauvais", "Très mauvais")))))</f>
        <v>Mauvais</v>
      </c>
      <c r="I9" s="2" t="str">
        <f t="shared" si="7"/>
        <v>Bon</v>
      </c>
      <c r="J9" s="2" t="str">
        <f t="shared" si="7"/>
        <v>Bon</v>
      </c>
      <c r="K9" s="8"/>
      <c r="L9" s="2" t="s">
        <v>26</v>
      </c>
      <c r="M9" s="2">
        <v>72.05</v>
      </c>
      <c r="N9" s="2"/>
      <c r="O9" s="2" t="str">
        <f>IF(M9 &lt; 0.2, "Très bon",IF(M9 &lt;= 0.4, "Bon",IF(M9 &lt;= 0.6, "Moyen+",IF(M9 &lt;= 0.8, "Moyen-",IF(M9 &lt;= 1, "Mauvais","Très mauvais")))))</f>
        <v>Très mauvais</v>
      </c>
    </row>
    <row r="10" spans="1:15" x14ac:dyDescent="0.35">
      <c r="A10" s="2" t="s">
        <v>12</v>
      </c>
      <c r="B10" s="2">
        <v>0.9</v>
      </c>
      <c r="C10" s="2">
        <v>1.7</v>
      </c>
      <c r="D10" s="2">
        <v>0.6</v>
      </c>
      <c r="E10" s="2">
        <v>2.5</v>
      </c>
      <c r="F10" s="2"/>
      <c r="G10" s="2" t="str">
        <f>IF(B10&lt;0.5, "Très bon", IF(B10&lt;1, "Bon", IF(B10&lt;1.5, "Moyen+", IF(B10&lt;2, "Moyen-", IF(B10&lt;2.5, "Mauvais", "Très mauvais")))))</f>
        <v>Bon</v>
      </c>
      <c r="H10" s="2" t="str">
        <f t="shared" ref="H10:J10" si="8">IF(C10&lt;0.5, "Très bon", IF(C10&lt;1, "Bon", IF(C10&lt;1.5, "Moyen+", IF(C10&lt;2, "Moyen-", IF(C10&lt;2.5, "Mauvais", "Très mauvais")))))</f>
        <v>Moyen-</v>
      </c>
      <c r="I10" s="2" t="str">
        <f t="shared" si="8"/>
        <v>Bon</v>
      </c>
      <c r="J10" s="2" t="str">
        <f t="shared" si="8"/>
        <v>Très mauvais</v>
      </c>
      <c r="K10" s="8"/>
      <c r="L10" s="2" t="s">
        <v>27</v>
      </c>
      <c r="M10" s="2">
        <v>1.34</v>
      </c>
      <c r="N10" s="2"/>
      <c r="O10" s="2" t="str">
        <f>IF(M10 &gt; 2.5, "Très bon",IF(M10 &gt;= 2, "Bon",IF(M10 &gt;= 1.5, "Moyen+",IF(M10 &gt;= 1, "Moyen-",IF(M10 &gt;= 0.5, "Mauvais","Très mauvais")))))</f>
        <v>Moyen-</v>
      </c>
    </row>
    <row r="11" spans="1:15" x14ac:dyDescent="0.35">
      <c r="A11" s="2" t="s">
        <v>13</v>
      </c>
      <c r="B11" s="2">
        <v>27.6</v>
      </c>
      <c r="C11" s="2">
        <v>19.5</v>
      </c>
      <c r="D11" s="2">
        <v>15.8</v>
      </c>
      <c r="E11" s="2">
        <v>9.9</v>
      </c>
      <c r="F11" s="2"/>
      <c r="G11" s="2" t="str">
        <f>IF(B11&gt;40, "Très bon", IF(B11&gt;30, "Bon", IF(B11&gt;20, "Moyen+", IF(B11&gt;10, "Moyen-", IF(B11&gt;5, "Mauvais", "Très mauvais")))))</f>
        <v>Moyen+</v>
      </c>
      <c r="H11" s="2" t="str">
        <f t="shared" ref="H11:J11" si="9">IF(C11&gt;40, "Très bon", IF(C11&gt;30, "Bon", IF(C11&gt;20, "Moyen+", IF(C11&gt;10, "Moyen-", IF(C11&gt;5, "Mauvais", "Très mauvais")))))</f>
        <v>Moyen-</v>
      </c>
      <c r="I11" s="2" t="str">
        <f t="shared" si="9"/>
        <v>Moyen-</v>
      </c>
      <c r="J11" s="2" t="str">
        <f t="shared" si="9"/>
        <v>Mauvais</v>
      </c>
      <c r="K11" s="8"/>
      <c r="L11" s="2" t="s">
        <v>28</v>
      </c>
      <c r="M11" s="2">
        <v>2.02</v>
      </c>
      <c r="N11" s="2"/>
      <c r="O11" s="2" t="str">
        <f>IF(M11 &gt; 5, "Très bon",IF(M11 &gt;= 4, "Bon",IF(M11 &gt;= 3, "Moyen+",IF(M11 &gt;= 2, "Moyen-",IF(M11 &gt;= 1, "Mauvais","Très mauvais")))))</f>
        <v>Moyen-</v>
      </c>
    </row>
    <row r="12" spans="1:15" x14ac:dyDescent="0.35">
      <c r="A12" s="2" t="s">
        <v>14</v>
      </c>
      <c r="B12" s="2"/>
      <c r="C12" s="2"/>
      <c r="D12" s="2">
        <v>713000</v>
      </c>
      <c r="E12" s="2"/>
      <c r="F12" s="2"/>
      <c r="G12" s="2" t="str">
        <f>IF(B12&lt;100000, "Très bon", IF(B12&lt;200000, "Bon", IF(B12&lt;300000, "Moyen+", IF(B12&lt;400000, "Moyen-", IF(B12&lt;500000, "Mauvais", "Très mauvais")))))</f>
        <v>Très bon</v>
      </c>
      <c r="H12" s="2" t="str">
        <f t="shared" ref="H12:J12" si="10">IF(C12&lt;100000, "Très bon", IF(C12&lt;200000, "Bon", IF(C12&lt;300000, "Moyen+", IF(C12&lt;400000, "Moyen-", IF(C12&lt;500000, "Mauvais", "Très mauvais")))))</f>
        <v>Très bon</v>
      </c>
      <c r="I12" s="2" t="str">
        <f t="shared" si="10"/>
        <v>Très mauvais</v>
      </c>
      <c r="J12" s="2" t="str">
        <f t="shared" si="10"/>
        <v>Très bon</v>
      </c>
      <c r="K12" s="8"/>
      <c r="L12" s="2" t="s">
        <v>29</v>
      </c>
      <c r="M12" s="2">
        <v>383911</v>
      </c>
      <c r="N12" s="2"/>
      <c r="O12" s="2" t="str">
        <f>IF(M12 &gt; 80000, "Très bon",IF(M12 &gt;= 60000, "Bon",IF(M12 &gt;= 40000, "Moyen+",IF(M12 &gt;= 20000, "Moyen-",IF(M12 &gt;= 10000, "Mauvais","Très mauvais")))))</f>
        <v>Très bon</v>
      </c>
    </row>
    <row r="13" spans="1:15" x14ac:dyDescent="0.35">
      <c r="A13" s="2" t="s">
        <v>15</v>
      </c>
      <c r="B13" s="2"/>
      <c r="C13" s="2"/>
      <c r="D13" s="2">
        <v>1.1000000000000001</v>
      </c>
      <c r="E13" s="2"/>
      <c r="F13" s="2"/>
      <c r="G13" s="2" t="str">
        <f>IF(B13&gt;2, "Très bon", IF(B13&gt;1.5, "Bon", IF(B13&gt;1.2, "Moyen+", IF(B13&gt;1, "Moyen-", IF(B13&gt;0.8, "Mauvais", "Très mauvais")))))</f>
        <v>Très mauvais</v>
      </c>
      <c r="H13" s="2" t="str">
        <f t="shared" ref="H13:J13" si="11">IF(C13&gt;2, "Très bon", IF(C13&gt;1.5, "Bon", IF(C13&gt;1.2, "Moyen+", IF(C13&gt;1, "Moyen-", IF(C13&gt;0.8, "Mauvais", "Très mauvais")))))</f>
        <v>Très mauvais</v>
      </c>
      <c r="I13" s="2" t="str">
        <f t="shared" si="11"/>
        <v>Moyen-</v>
      </c>
      <c r="J13" s="2" t="str">
        <f t="shared" si="11"/>
        <v>Très mauvais</v>
      </c>
      <c r="K13" s="8"/>
      <c r="L13" s="2" t="s">
        <v>30</v>
      </c>
      <c r="M13" s="2">
        <v>43.6</v>
      </c>
      <c r="N13" s="2"/>
      <c r="O13" s="2" t="str">
        <f>IF(M13 &gt; 70, "Très bon",IF(M13 &gt;= 50, "Bon",IF(M13 &gt;= 30, "Moyen+",IF(M13 &gt;= 20, "Moyen-",IF(M13 &gt;= 10, "Mauvais","Très mauvais")))))</f>
        <v>Moyen+</v>
      </c>
    </row>
    <row r="14" spans="1:15" x14ac:dyDescent="0.35">
      <c r="A14" s="2" t="s">
        <v>16</v>
      </c>
      <c r="B14" s="2">
        <v>1.4</v>
      </c>
      <c r="C14" s="2">
        <v>1.1000000000000001</v>
      </c>
      <c r="D14" s="2">
        <v>3.6</v>
      </c>
      <c r="E14" s="2">
        <v>1</v>
      </c>
      <c r="F14" s="2"/>
      <c r="G14" s="2" t="str">
        <f>IF(B14&gt;3, "Très bon", IF(B14&gt;2, "Bon", IF(B14&gt;1.5, "Moyen+", IF(B14&gt;1, "Moyen-", IF(B14&gt;0.8, "Mauvais", "Très mauvais")))))</f>
        <v>Moyen-</v>
      </c>
      <c r="H14" s="2" t="str">
        <f t="shared" ref="H14:J14" si="12">IF(C14&gt;3, "Très bon", IF(C14&gt;2, "Bon", IF(C14&gt;1.5, "Moyen+", IF(C14&gt;1, "Moyen-", IF(C14&gt;0.8, "Mauvais", "Très mauvais")))))</f>
        <v>Moyen-</v>
      </c>
      <c r="I14" s="2" t="str">
        <f t="shared" si="12"/>
        <v>Très bon</v>
      </c>
      <c r="J14" s="2" t="str">
        <f t="shared" si="12"/>
        <v>Mauvais</v>
      </c>
      <c r="K14" s="8"/>
      <c r="L14" s="2" t="s">
        <v>31</v>
      </c>
      <c r="M14" s="2">
        <v>18.75</v>
      </c>
      <c r="N14" s="2"/>
      <c r="O14" s="2" t="str">
        <f>IF(M14="","",IF(M14 &lt; 0.01, "Très bon",IF(M14 &lt;= 0.02, "Bon",IF(M14 &lt;= 0.03, "Moyen+",IF(M14 &lt;= 0.04, "Moyen-",IF(M14 &lt;= 0.05, "Mauvais","Très mauvais"))))))</f>
        <v>Très mauvais</v>
      </c>
    </row>
    <row r="15" spans="1:15" x14ac:dyDescent="0.35">
      <c r="A15" s="2" t="s">
        <v>17</v>
      </c>
      <c r="B15" s="2">
        <v>432000</v>
      </c>
      <c r="C15" s="2">
        <v>260000</v>
      </c>
      <c r="D15" s="2">
        <v>153000</v>
      </c>
      <c r="E15" s="2">
        <v>69800</v>
      </c>
      <c r="F15" s="2"/>
      <c r="G15" s="2" t="str">
        <f>IF(B15&gt;400000, "Très bon", IF(B15&gt;300000, "Bon", IF(B15&gt;200000, "Moyen+", IF(B15&gt;100000, "Moyen-", IF(B15&gt;50000, "Mauvais", "Très mauvais")))))</f>
        <v>Très bon</v>
      </c>
      <c r="H15" s="2" t="str">
        <f t="shared" ref="H15:J15" si="13">IF(C15&gt;400000, "Très bon", IF(C15&gt;300000, "Bon", IF(C15&gt;200000, "Moyen+", IF(C15&gt;100000, "Moyen-", IF(C15&gt;50000, "Mauvais", "Très mauvais")))))</f>
        <v>Moyen+</v>
      </c>
      <c r="I15" s="2" t="str">
        <f t="shared" si="13"/>
        <v>Moyen-</v>
      </c>
      <c r="J15" s="2" t="str">
        <f t="shared" si="13"/>
        <v>Mauvais</v>
      </c>
      <c r="K15" s="8"/>
      <c r="L15" s="6" t="s">
        <v>34</v>
      </c>
      <c r="M15" s="2"/>
      <c r="N15" s="2"/>
      <c r="O15" s="3">
        <f>(COUNTIFS(O3:O14,"Très bon")*20 +COUNTIFS(O3:O14,"Bon")*16 +COUNTIFS(O3:O14,"Moyen+")*12 +COUNTIFS(O3:O14, "Moyen-")*8 +COUNTIFS(O3:O14,"Mauvais")*4 +COUNTIFS(O3:O14,"Très mauvais")*0)/COUNTA(O3:O14)</f>
        <v>12.333333333333334</v>
      </c>
    </row>
    <row r="16" spans="1:15" x14ac:dyDescent="0.35">
      <c r="A16" s="6" t="s">
        <v>34</v>
      </c>
      <c r="B16" s="2"/>
      <c r="C16" s="2"/>
      <c r="D16" s="2"/>
      <c r="E16" s="2"/>
      <c r="F16" s="2"/>
      <c r="G16" s="3">
        <f>(COUNTIFS(G2:G15,"Très bon")*20 +COUNTIFS(G2:G15,"Bon")*16 +COUNTIFS(G2:G15,"Moyen+")*12 +COUNTIFS(G2:G15, "Moyen-")*8 +COUNTIFS(G2:G15,"Mauvais")*4 +COUNTIFS(G2:G15,"Très mauvais")*0)/COUNTA(G2:G15)</f>
        <v>9.1428571428571423</v>
      </c>
      <c r="H16" s="3">
        <f t="shared" ref="H16:J16" si="14">(COUNTIFS(H2:H15,"Très bon")*20 +COUNTIFS(H2:H15,"Bon")*16 +COUNTIFS(H2:H15,"Moyen+")*12 +COUNTIFS(H2:H15, "Moyen-")*8 +COUNTIFS(H2:H15,"Mauvais")*4 +COUNTIFS(H2:H15,"Très mauvais")*0)/COUNTA(H2:H15)</f>
        <v>7.7142857142857144</v>
      </c>
      <c r="I16" s="3">
        <f t="shared" si="14"/>
        <v>10.571428571428571</v>
      </c>
      <c r="J16" s="3">
        <f t="shared" si="14"/>
        <v>7.7142857142857144</v>
      </c>
      <c r="K16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Indicateurs Financiers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Claude LECOINTRE</cp:lastModifiedBy>
  <dcterms:created xsi:type="dcterms:W3CDTF">2024-08-01T12:37:12Z</dcterms:created>
  <dcterms:modified xsi:type="dcterms:W3CDTF">2024-08-01T13:33:49Z</dcterms:modified>
</cp:coreProperties>
</file>